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K:\ROSALBA 1\bilancioprevisioneITIS2022\"/>
    </mc:Choice>
  </mc:AlternateContent>
  <xr:revisionPtr revIDLastSave="0" documentId="13_ncr:1_{1894BBF8-6E91-44A4-AEE8-BB9579C3A11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oglio1" sheetId="1" r:id="rId1"/>
  </sheets>
  <definedNames>
    <definedName name="_xlnm.Print_Area" localSheetId="0">Foglio1!$A:$D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D8" i="1" s="1"/>
  <c r="D6" i="1"/>
  <c r="B6" i="1"/>
  <c r="D5" i="1"/>
  <c r="B16" i="1"/>
  <c r="B12" i="1"/>
  <c r="D10" i="1"/>
  <c r="B10" i="1"/>
  <c r="B3" i="1"/>
  <c r="B11" i="1" l="1"/>
  <c r="D21" i="1"/>
  <c r="B21" i="1"/>
  <c r="D16" i="1"/>
  <c r="D17" i="1" s="1"/>
  <c r="B17" i="1"/>
  <c r="D12" i="1" l="1"/>
  <c r="B9" i="1"/>
  <c r="D9" i="1" s="1"/>
  <c r="B7" i="1"/>
  <c r="B24" i="1" l="1"/>
  <c r="D7" i="1"/>
  <c r="D24" i="1" s="1"/>
  <c r="F9" i="1"/>
  <c r="F11" i="1"/>
  <c r="F10" i="1"/>
  <c r="F8" i="1"/>
  <c r="F7" i="1"/>
  <c r="F6" i="1"/>
  <c r="F12" i="1"/>
  <c r="F14" i="1"/>
  <c r="F15" i="1"/>
  <c r="F16" i="1"/>
  <c r="F17" i="1"/>
  <c r="F18" i="1"/>
  <c r="F19" i="1"/>
  <c r="F20" i="1"/>
  <c r="F21" i="1"/>
  <c r="F22" i="1"/>
  <c r="F26" i="1"/>
  <c r="F5" i="1"/>
  <c r="F24" i="1" l="1"/>
  <c r="F13" i="1"/>
  <c r="F27" i="1" s="1"/>
  <c r="D23" i="1"/>
  <c r="D25" i="1" s="1"/>
  <c r="D13" i="1"/>
  <c r="B23" i="1"/>
  <c r="B13" i="1"/>
  <c r="B25" i="1" l="1"/>
  <c r="F23" i="1"/>
  <c r="B27" i="1" l="1"/>
  <c r="D3" i="1" s="1"/>
  <c r="D27" i="1" s="1"/>
  <c r="F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 Codini</author>
  </authors>
  <commentList>
    <comment ref="B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Saldo al 20/12 - acc. IVA - stip. 12/21 presunti + incassi presunti dal 21/12 al 31/12- i MAV 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<sst xmlns="http://schemas.openxmlformats.org/spreadsheetml/2006/main" count="46" uniqueCount="27">
  <si>
    <t>PREVISIONE DI TESORERIA</t>
  </si>
  <si>
    <t>I° semestre</t>
  </si>
  <si>
    <t>Altri incassi e proventi</t>
  </si>
  <si>
    <t>Pagamento acquisti materie prime e merci</t>
  </si>
  <si>
    <t>Pagamento servizi</t>
  </si>
  <si>
    <t>Pagamento godimento beni di terzi</t>
  </si>
  <si>
    <t>Pagamento personale</t>
  </si>
  <si>
    <t>proventi e oneri finanziari</t>
  </si>
  <si>
    <t>Oneri diversi di gestione e imposte</t>
  </si>
  <si>
    <t>FLUSSO FINANZIARIO DA ATTIVITA' OPERATIVA</t>
  </si>
  <si>
    <t>Entrate da attività di investimento</t>
  </si>
  <si>
    <t>Uscite da attività di investimento</t>
  </si>
  <si>
    <t>FLUSSO FINANZIARIO DA ATTIVITA' DI INVESTIMENTO</t>
  </si>
  <si>
    <t>Entrate da attività di finanziamento</t>
  </si>
  <si>
    <t>Uscite da attività di finanziamento</t>
  </si>
  <si>
    <t>FLUSSO FINANZIARIO DA ATTIVITA' DI FINANZIAMENTO</t>
  </si>
  <si>
    <t>Riepilogo Entrate</t>
  </si>
  <si>
    <t>Riepilogo Uscite</t>
  </si>
  <si>
    <t>Incremento (Decremento) disponibilità liquide</t>
  </si>
  <si>
    <t>II° semestre</t>
  </si>
  <si>
    <t>Incassi da clienti</t>
  </si>
  <si>
    <t>DISPONIBILITA' LIQUIDE INIZIALI 1/1/2022</t>
  </si>
  <si>
    <t>DISPONIBILITA' LIQUIDE FINALI 30/6/2022</t>
  </si>
  <si>
    <t>DISPONIBILITA' LIQUIDE FINALI 31/12/2022</t>
  </si>
  <si>
    <t>DISPONIBILITA' LIQUIDE INIZIALI 1/7/2022</t>
  </si>
  <si>
    <t xml:space="preserve">Totale annuo x controllo </t>
  </si>
  <si>
    <t>escluso da area di stampa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</si>
</sst>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4" xfId="0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/>
    <xf numFmtId="0" fontId="0" fillId="2" borderId="0" xfId="0" applyFill="1" applyBorder="1"/>
    <xf numFmtId="0" fontId="1" fillId="2" borderId="6" xfId="0" applyFont="1" applyFill="1" applyBorder="1"/>
    <xf numFmtId="0" fontId="1" fillId="2" borderId="7" xfId="0" applyFont="1" applyFill="1" applyBorder="1"/>
    <xf numFmtId="164" fontId="1" fillId="0" borderId="2" xfId="1" applyFont="1" applyBorder="1" applyAlignment="1">
      <alignment horizontal="center"/>
    </xf>
    <xf numFmtId="164" fontId="0" fillId="0" borderId="0" xfId="1" applyFont="1" applyBorder="1"/>
    <xf numFmtId="164" fontId="0" fillId="2" borderId="0" xfId="1" applyFont="1" applyFill="1" applyBorder="1"/>
    <xf numFmtId="164" fontId="1" fillId="2" borderId="7" xfId="1" applyFont="1" applyFill="1" applyBorder="1"/>
    <xf numFmtId="164" fontId="0" fillId="0" borderId="0" xfId="1" applyFont="1"/>
    <xf numFmtId="164" fontId="1" fillId="0" borderId="3" xfId="1" applyFont="1" applyBorder="1" applyAlignment="1">
      <alignment horizontal="center"/>
    </xf>
    <xf numFmtId="164" fontId="0" fillId="0" borderId="5" xfId="1" applyFont="1" applyBorder="1"/>
    <xf numFmtId="164" fontId="0" fillId="2" borderId="5" xfId="1" applyFont="1" applyFill="1" applyBorder="1"/>
    <xf numFmtId="164" fontId="1" fillId="2" borderId="8" xfId="1" applyFont="1" applyFill="1" applyBorder="1"/>
    <xf numFmtId="0" fontId="1" fillId="2" borderId="4" xfId="0" applyFont="1" applyFill="1" applyBorder="1"/>
    <xf numFmtId="164" fontId="1" fillId="2" borderId="0" xfId="1" applyFont="1" applyFill="1" applyBorder="1"/>
    <xf numFmtId="0" fontId="1" fillId="2" borderId="0" xfId="0" applyFont="1" applyFill="1" applyBorder="1"/>
    <xf numFmtId="164" fontId="1" fillId="2" borderId="5" xfId="1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workbookViewId="0">
      <selection activeCell="C29" sqref="C29"/>
    </sheetView>
  </sheetViews>
  <sheetFormatPr defaultRowHeight="15" x14ac:dyDescent="0.25"/>
  <cols>
    <col min="1" max="1" width="52" customWidth="1"/>
    <col min="2" max="2" width="19" style="13" customWidth="1"/>
    <col min="3" max="3" width="48.85546875" customWidth="1"/>
    <col min="4" max="4" width="23.85546875" style="13" customWidth="1"/>
    <col min="6" max="6" width="15.7109375" style="13" customWidth="1"/>
    <col min="7" max="7" width="14.140625" customWidth="1"/>
  </cols>
  <sheetData>
    <row r="1" spans="1:6" x14ac:dyDescent="0.25">
      <c r="A1" s="3" t="s">
        <v>0</v>
      </c>
      <c r="B1" s="9" t="s">
        <v>1</v>
      </c>
      <c r="C1" s="4" t="s">
        <v>0</v>
      </c>
      <c r="D1" s="14" t="s">
        <v>19</v>
      </c>
      <c r="F1" s="13" t="s">
        <v>25</v>
      </c>
    </row>
    <row r="2" spans="1:6" x14ac:dyDescent="0.25">
      <c r="A2" s="1"/>
      <c r="B2" s="10"/>
      <c r="C2" s="2"/>
      <c r="D2" s="15"/>
      <c r="F2" s="13" t="s">
        <v>26</v>
      </c>
    </row>
    <row r="3" spans="1:6" x14ac:dyDescent="0.25">
      <c r="A3" s="18" t="s">
        <v>21</v>
      </c>
      <c r="B3" s="19">
        <f>3633908.43-33429.98-88000+436000-80000</f>
        <v>3868478.45</v>
      </c>
      <c r="C3" s="20" t="s">
        <v>24</v>
      </c>
      <c r="D3" s="21">
        <f>B27</f>
        <v>4214526.8715384612</v>
      </c>
      <c r="F3" s="13">
        <v>3955978.45</v>
      </c>
    </row>
    <row r="4" spans="1:6" x14ac:dyDescent="0.25">
      <c r="A4" s="1"/>
      <c r="B4" s="10"/>
      <c r="C4" s="2"/>
      <c r="D4" s="15"/>
    </row>
    <row r="5" spans="1:6" x14ac:dyDescent="0.25">
      <c r="A5" s="1" t="s">
        <v>20</v>
      </c>
      <c r="B5" s="10">
        <v>4553979</v>
      </c>
      <c r="C5" s="1" t="s">
        <v>20</v>
      </c>
      <c r="D5" s="15">
        <f>9107958-B5</f>
        <v>4553979</v>
      </c>
      <c r="F5" s="13">
        <f>B5+D5</f>
        <v>9107958</v>
      </c>
    </row>
    <row r="6" spans="1:6" x14ac:dyDescent="0.25">
      <c r="A6" s="1" t="s">
        <v>2</v>
      </c>
      <c r="B6" s="10">
        <f>(7358307-634590-1596864-222142)/2+634590+1596864+222142</f>
        <v>4905951.5</v>
      </c>
      <c r="C6" s="2" t="s">
        <v>2</v>
      </c>
      <c r="D6" s="15">
        <f>7945275-B6</f>
        <v>3039323.5</v>
      </c>
      <c r="F6" s="13">
        <f t="shared" ref="F6:F26" si="0">B6+D6</f>
        <v>7945275</v>
      </c>
    </row>
    <row r="7" spans="1:6" x14ac:dyDescent="0.25">
      <c r="A7" s="1" t="s">
        <v>3</v>
      </c>
      <c r="B7" s="10">
        <f>-(241971/2)</f>
        <v>-120985.5</v>
      </c>
      <c r="C7" s="2" t="s">
        <v>3</v>
      </c>
      <c r="D7" s="15">
        <f>-(241971+B7)</f>
        <v>-120985.5</v>
      </c>
      <c r="F7" s="13">
        <f t="shared" si="0"/>
        <v>-241971</v>
      </c>
    </row>
    <row r="8" spans="1:6" x14ac:dyDescent="0.25">
      <c r="A8" s="1" t="s">
        <v>4</v>
      </c>
      <c r="B8" s="10">
        <f>-(((14006606-26242-128055)/2)+128055)</f>
        <v>-7054209.5</v>
      </c>
      <c r="C8" s="2" t="s">
        <v>4</v>
      </c>
      <c r="D8" s="15">
        <f>-(14006606+B8)</f>
        <v>-6952396.5</v>
      </c>
      <c r="F8" s="13">
        <f t="shared" si="0"/>
        <v>-14006606</v>
      </c>
    </row>
    <row r="9" spans="1:6" x14ac:dyDescent="0.25">
      <c r="A9" s="1" t="s">
        <v>5</v>
      </c>
      <c r="B9" s="13">
        <f>-(8300/2)</f>
        <v>-4150</v>
      </c>
      <c r="C9" s="2" t="s">
        <v>5</v>
      </c>
      <c r="D9" s="15">
        <f>-(8300+B9)</f>
        <v>-4150</v>
      </c>
      <c r="F9" s="13">
        <f t="shared" si="0"/>
        <v>-8300</v>
      </c>
    </row>
    <row r="10" spans="1:6" x14ac:dyDescent="0.25">
      <c r="A10" s="1" t="s">
        <v>6</v>
      </c>
      <c r="B10" s="10">
        <f>-(((1500475+86500+481025)/13*6)+163500+18794)</f>
        <v>-1136755.5384615385</v>
      </c>
      <c r="C10" s="2" t="s">
        <v>6</v>
      </c>
      <c r="D10" s="15">
        <f>-(1500475+18794+86500+163500+481025+B10)</f>
        <v>-1113538.4615384615</v>
      </c>
      <c r="F10" s="13">
        <f t="shared" si="0"/>
        <v>-2250294</v>
      </c>
    </row>
    <row r="11" spans="1:6" x14ac:dyDescent="0.25">
      <c r="A11" s="1" t="s">
        <v>7</v>
      </c>
      <c r="B11" s="10">
        <f>39000-600</f>
        <v>38400</v>
      </c>
      <c r="C11" s="2" t="s">
        <v>7</v>
      </c>
      <c r="D11" s="15">
        <v>-600</v>
      </c>
      <c r="F11" s="13">
        <f t="shared" si="0"/>
        <v>37800</v>
      </c>
    </row>
    <row r="12" spans="1:6" x14ac:dyDescent="0.25">
      <c r="A12" s="1" t="s">
        <v>8</v>
      </c>
      <c r="B12" s="10">
        <f>-(((397372-5004-5642)/2)+5004+5642+78000)</f>
        <v>-282009</v>
      </c>
      <c r="C12" s="2" t="s">
        <v>8</v>
      </c>
      <c r="D12" s="15">
        <f>-(397372+130000+B12)</f>
        <v>-245363</v>
      </c>
      <c r="F12" s="13">
        <f t="shared" si="0"/>
        <v>-527372</v>
      </c>
    </row>
    <row r="13" spans="1:6" x14ac:dyDescent="0.25">
      <c r="A13" s="5" t="s">
        <v>9</v>
      </c>
      <c r="B13" s="11">
        <f>SUM(B5:B12)</f>
        <v>900220.9615384615</v>
      </c>
      <c r="C13" s="6" t="s">
        <v>9</v>
      </c>
      <c r="D13" s="16">
        <f>SUM(D5:D12)</f>
        <v>-843730.9615384615</v>
      </c>
      <c r="F13" s="13">
        <f>SUM(F5:F12)</f>
        <v>56490</v>
      </c>
    </row>
    <row r="14" spans="1:6" x14ac:dyDescent="0.25">
      <c r="A14" s="1"/>
      <c r="B14" s="10"/>
      <c r="C14" s="2"/>
      <c r="D14" s="15"/>
      <c r="F14" s="13">
        <f t="shared" si="0"/>
        <v>0</v>
      </c>
    </row>
    <row r="15" spans="1:6" x14ac:dyDescent="0.25">
      <c r="A15" s="1" t="s">
        <v>10</v>
      </c>
      <c r="B15" s="10"/>
      <c r="C15" s="2" t="s">
        <v>10</v>
      </c>
      <c r="D15" s="15"/>
      <c r="F15" s="13">
        <f t="shared" si="0"/>
        <v>0</v>
      </c>
    </row>
    <row r="16" spans="1:6" x14ac:dyDescent="0.25">
      <c r="A16" s="1" t="s">
        <v>11</v>
      </c>
      <c r="B16" s="10">
        <f>-(28168+30000+32000+16000+105708.43+342296.11)</f>
        <v>-554172.54</v>
      </c>
      <c r="C16" s="2" t="s">
        <v>11</v>
      </c>
      <c r="D16" s="15">
        <f>-(30000+1500+10000+23000+20000+9000+150000+40000+120000+37000+570000+90000+360000+5000)</f>
        <v>-1465500</v>
      </c>
      <c r="F16" s="13">
        <f t="shared" si="0"/>
        <v>-2019672.54</v>
      </c>
    </row>
    <row r="17" spans="1:7" x14ac:dyDescent="0.25">
      <c r="A17" s="5" t="s">
        <v>12</v>
      </c>
      <c r="B17" s="11">
        <f>SUM(B15:B16)</f>
        <v>-554172.54</v>
      </c>
      <c r="C17" s="6" t="s">
        <v>12</v>
      </c>
      <c r="D17" s="16">
        <f>SUM(D15:D16)</f>
        <v>-1465500</v>
      </c>
      <c r="F17" s="13">
        <f t="shared" si="0"/>
        <v>-2019672.54</v>
      </c>
    </row>
    <row r="18" spans="1:7" x14ac:dyDescent="0.25">
      <c r="A18" s="1"/>
      <c r="B18" s="10"/>
      <c r="C18" s="2"/>
      <c r="D18" s="15"/>
      <c r="F18" s="13">
        <f t="shared" si="0"/>
        <v>0</v>
      </c>
    </row>
    <row r="19" spans="1:7" x14ac:dyDescent="0.25">
      <c r="A19" s="1" t="s">
        <v>13</v>
      </c>
      <c r="B19" s="10"/>
      <c r="C19" s="2" t="s">
        <v>13</v>
      </c>
      <c r="D19" s="15"/>
      <c r="F19" s="13">
        <f t="shared" si="0"/>
        <v>0</v>
      </c>
    </row>
    <row r="20" spans="1:7" x14ac:dyDescent="0.25">
      <c r="A20" s="1" t="s">
        <v>14</v>
      </c>
      <c r="B20" s="10"/>
      <c r="C20" s="2" t="s">
        <v>14</v>
      </c>
      <c r="D20" s="15"/>
      <c r="F20" s="13">
        <f t="shared" si="0"/>
        <v>0</v>
      </c>
    </row>
    <row r="21" spans="1:7" x14ac:dyDescent="0.25">
      <c r="A21" s="5" t="s">
        <v>15</v>
      </c>
      <c r="B21" s="11">
        <f>SUM(B19:B20)</f>
        <v>0</v>
      </c>
      <c r="C21" s="6" t="s">
        <v>15</v>
      </c>
      <c r="D21" s="16">
        <f>SUM(D19:D20)</f>
        <v>0</v>
      </c>
      <c r="F21" s="13">
        <f t="shared" si="0"/>
        <v>0</v>
      </c>
    </row>
    <row r="22" spans="1:7" x14ac:dyDescent="0.25">
      <c r="A22" s="1"/>
      <c r="B22" s="10"/>
      <c r="C22" s="2"/>
      <c r="D22" s="15"/>
      <c r="F22" s="13">
        <f t="shared" si="0"/>
        <v>0</v>
      </c>
    </row>
    <row r="23" spans="1:7" x14ac:dyDescent="0.25">
      <c r="A23" s="1" t="s">
        <v>16</v>
      </c>
      <c r="B23" s="10">
        <f>B5+B6+B11</f>
        <v>9498330.5</v>
      </c>
      <c r="C23" s="2" t="s">
        <v>16</v>
      </c>
      <c r="D23" s="15">
        <f>D5+D6+D11</f>
        <v>7592702.5</v>
      </c>
      <c r="F23" s="13">
        <f t="shared" si="0"/>
        <v>17091033</v>
      </c>
    </row>
    <row r="24" spans="1:7" x14ac:dyDescent="0.25">
      <c r="A24" s="1" t="s">
        <v>17</v>
      </c>
      <c r="B24" s="10">
        <f>B7+B8+B9+B10+B12+B16</f>
        <v>-9152282.078461539</v>
      </c>
      <c r="C24" s="2" t="s">
        <v>17</v>
      </c>
      <c r="D24" s="15">
        <f>D7+D8+D9+D10+D12+D16</f>
        <v>-9901933.461538462</v>
      </c>
      <c r="F24" s="13">
        <f t="shared" si="0"/>
        <v>-19054215.539999999</v>
      </c>
    </row>
    <row r="25" spans="1:7" x14ac:dyDescent="0.25">
      <c r="A25" s="1" t="s">
        <v>18</v>
      </c>
      <c r="B25" s="10">
        <f>SUM(B23:B24)</f>
        <v>346048.421538461</v>
      </c>
      <c r="C25" s="2" t="s">
        <v>18</v>
      </c>
      <c r="D25" s="15">
        <f>SUM(D23:D24)</f>
        <v>-2309230.961538462</v>
      </c>
      <c r="F25" s="13">
        <f t="shared" si="0"/>
        <v>-1963182.540000001</v>
      </c>
    </row>
    <row r="26" spans="1:7" x14ac:dyDescent="0.25">
      <c r="A26" s="1"/>
      <c r="B26" s="10"/>
      <c r="C26" s="2"/>
      <c r="D26" s="15"/>
      <c r="F26" s="13">
        <f t="shared" si="0"/>
        <v>0</v>
      </c>
    </row>
    <row r="27" spans="1:7" x14ac:dyDescent="0.25">
      <c r="A27" s="7" t="s">
        <v>22</v>
      </c>
      <c r="B27" s="12">
        <f>B3+B25</f>
        <v>4214526.8715384612</v>
      </c>
      <c r="C27" s="8" t="s">
        <v>23</v>
      </c>
      <c r="D27" s="17">
        <f>D3+D25</f>
        <v>1905295.9099999992</v>
      </c>
      <c r="F27" s="13">
        <f>F3+F13+F17+F21</f>
        <v>1992795.9100000001</v>
      </c>
      <c r="G27" s="13"/>
    </row>
  </sheetData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&amp;RALLEGATO "E"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Codini</dc:creator>
  <cp:lastModifiedBy>Rosalba Favata</cp:lastModifiedBy>
  <cp:lastPrinted>2021-12-23T16:45:22Z</cp:lastPrinted>
  <dcterms:created xsi:type="dcterms:W3CDTF">2021-12-16T10:24:04Z</dcterms:created>
  <dcterms:modified xsi:type="dcterms:W3CDTF">2021-12-24T07:42:34Z</dcterms:modified>
</cp:coreProperties>
</file>