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Foglio1" sheetId="1" r:id="rId1"/>
  </sheets>
  <definedNames>
    <definedName name="_xlnm.Print_Area" localSheetId="0">Foglio1!$A:$D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8" i="1"/>
  <c r="B8" i="1"/>
  <c r="D16" i="1"/>
  <c r="B16" i="1" l="1"/>
  <c r="B12" i="1"/>
  <c r="D12" i="1" s="1"/>
  <c r="B11" i="1"/>
  <c r="D10" i="1"/>
  <c r="B9" i="1"/>
  <c r="D9" i="1" s="1"/>
  <c r="B7" i="1"/>
  <c r="D7" i="1" s="1"/>
  <c r="B6" i="1"/>
  <c r="D6" i="1" s="1"/>
  <c r="B5" i="1"/>
  <c r="D5" i="1" s="1"/>
  <c r="B3" i="1"/>
  <c r="D21" i="1" l="1"/>
  <c r="B21" i="1"/>
  <c r="D17" i="1"/>
  <c r="B17" i="1"/>
  <c r="B24" i="1" l="1"/>
  <c r="D24" i="1"/>
  <c r="D23" i="1" l="1"/>
  <c r="D25" i="1" s="1"/>
  <c r="D13" i="1"/>
  <c r="B23" i="1"/>
  <c r="B13" i="1"/>
  <c r="B25" i="1" l="1"/>
  <c r="B27" i="1" l="1"/>
  <c r="D3" i="1" s="1"/>
  <c r="D27" i="1" s="1"/>
</calcChain>
</file>

<file path=xl/comments1.xml><?xml version="1.0" encoding="utf-8"?>
<comments xmlns="http://schemas.openxmlformats.org/spreadsheetml/2006/main">
  <authors>
    <author>Elena Codini</author>
    <author>Rosalba Favata</author>
  </authors>
  <commentList>
    <comment ref="B3" authorId="0">
      <text>
        <r>
          <rPr>
            <sz val="9"/>
            <color indexed="81"/>
            <rFont val="Tahoma"/>
            <family val="2"/>
          </rPr>
          <t>Saldo al 27/12 - acc. IVA+ incassi presunti dal 27/12 al 31/12( visto quanto incassato dal 27/12/2021 al 31/12/2021)</t>
        </r>
      </text>
    </comment>
    <comment ref="B5" authorId="1">
      <text>
        <r>
          <rPr>
            <b/>
            <sz val="9"/>
            <color indexed="81"/>
            <rFont val="Tahoma"/>
            <charset val="1"/>
          </rPr>
          <t>Rosalba Favata:</t>
        </r>
        <r>
          <rPr>
            <sz val="9"/>
            <color indexed="81"/>
            <rFont val="Tahoma"/>
            <charset val="1"/>
          </rPr>
          <t xml:space="preserve">
quanto rimane da incassare per il 2022+1/2 di ricavi delle vendite</t>
        </r>
      </text>
    </comment>
    <comment ref="B6" authorId="1">
      <text>
        <r>
          <rPr>
            <b/>
            <sz val="9"/>
            <color indexed="81"/>
            <rFont val="Tahoma"/>
            <family val="2"/>
          </rPr>
          <t>Rosalba Favata:</t>
        </r>
        <r>
          <rPr>
            <sz val="9"/>
            <color indexed="81"/>
            <rFont val="Tahoma"/>
            <family val="2"/>
          </rPr>
          <t xml:space="preserve">
considerati metà tranne la vendita degli stabili considerati nel 2° semestre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Rosalba Favata:</t>
        </r>
        <r>
          <rPr>
            <sz val="9"/>
            <color indexed="81"/>
            <rFont val="Tahoma"/>
            <family val="2"/>
          </rPr>
          <t xml:space="preserve">
considerati 1/2</t>
        </r>
      </text>
    </comment>
    <comment ref="B8" authorId="1">
      <text>
        <r>
          <rPr>
            <b/>
            <sz val="9"/>
            <color indexed="81"/>
            <rFont val="Tahoma"/>
            <family val="2"/>
          </rPr>
          <t>Rosalba Favata:</t>
        </r>
        <r>
          <rPr>
            <sz val="9"/>
            <color indexed="81"/>
            <rFont val="Tahoma"/>
            <family val="2"/>
          </rPr>
          <t xml:space="preserve">
vedi allegato</t>
        </r>
      </text>
    </comment>
    <comment ref="B10" authorId="1">
      <text>
        <r>
          <rPr>
            <b/>
            <sz val="9"/>
            <color indexed="81"/>
            <rFont val="Tahoma"/>
            <family val="2"/>
          </rPr>
          <t>Rosalba Favata:
totale retribuzioni +contributi meno poduttività,lavoro internale,inail aggiunti poi perché pagati entro il 1° sem.2023 ed aggiunto la produttività saldo 2022 e una parte della produttività 2023</t>
        </r>
      </text>
    </comment>
    <comment ref="B12" authorId="1">
      <text>
        <r>
          <rPr>
            <b/>
            <sz val="9"/>
            <color indexed="81"/>
            <rFont val="Tahoma"/>
            <family val="2"/>
          </rPr>
          <t>Rosalba Favata:</t>
        </r>
        <r>
          <rPr>
            <sz val="9"/>
            <color indexed="81"/>
            <rFont val="Tahoma"/>
            <family val="2"/>
          </rPr>
          <t xml:space="preserve">
tolti abbonamento, quoteassociative poi diviso per 2 aggiunti dopo ed aggiunto il 40% dell'IRES</t>
        </r>
      </text>
    </comment>
    <comment ref="B16" authorId="1">
      <text>
        <r>
          <rPr>
            <b/>
            <sz val="9"/>
            <color indexed="81"/>
            <rFont val="Tahoma"/>
            <charset val="1"/>
          </rPr>
          <t>Rosalba Favata:</t>
        </r>
        <r>
          <rPr>
            <sz val="9"/>
            <color indexed="81"/>
            <rFont val="Tahoma"/>
            <charset val="1"/>
          </rPr>
          <t xml:space="preserve">
lavori collaudo, letti elettrici, tende oscuranti, carrelli terapia</t>
        </r>
      </text>
    </comment>
    <comment ref="D16" authorId="1">
      <text>
        <r>
          <rPr>
            <b/>
            <sz val="9"/>
            <color indexed="81"/>
            <rFont val="Tahoma"/>
            <family val="2"/>
          </rPr>
          <t>Rosalba Favata:</t>
        </r>
        <r>
          <rPr>
            <sz val="9"/>
            <color indexed="81"/>
            <rFont val="Tahoma"/>
            <family val="2"/>
          </rPr>
          <t xml:space="preserve">
line avita, 1/2 dei lavori facciata via Manzoni 2, 1/2 lavori facciata via D'Azeglio (oggetto di contributo), arredi ufficio, mobilio app.domotici via della Valle 8, attrezzature informatiche</t>
        </r>
      </text>
    </comment>
  </commentList>
</comments>
</file>

<file path=xl/sharedStrings.xml><?xml version="1.0" encoding="utf-8"?>
<sst xmlns="http://schemas.openxmlformats.org/spreadsheetml/2006/main" count="44" uniqueCount="25">
  <si>
    <t>PREVISIONE DI TESORERIA</t>
  </si>
  <si>
    <t>I° semestre</t>
  </si>
  <si>
    <t>Altri incassi e proventi</t>
  </si>
  <si>
    <t>Pagamento acquisti materie prime e merci</t>
  </si>
  <si>
    <t>Pagamento servizi</t>
  </si>
  <si>
    <t>Pagamento godimento beni di terzi</t>
  </si>
  <si>
    <t>Pagamento personale</t>
  </si>
  <si>
    <t>proventi e oneri finanziari</t>
  </si>
  <si>
    <t>Oneri diversi di gestione e imposte</t>
  </si>
  <si>
    <t>FLUSSO FINANZIARIO DA ATTIVITA' OPERATIVA</t>
  </si>
  <si>
    <t>Entrate da attività di investimento</t>
  </si>
  <si>
    <t>Uscite da attività di investimento</t>
  </si>
  <si>
    <t>FLUSSO FINANZIARIO DA ATTIVITA' DI INVESTIMENTO</t>
  </si>
  <si>
    <t>Entrate da attività di finanziamento</t>
  </si>
  <si>
    <t>Uscite da attività di finanziamento</t>
  </si>
  <si>
    <t>FLUSSO FINANZIARIO DA ATTIVITA' DI FINANZIAMENTO</t>
  </si>
  <si>
    <t>Riepilogo Entrate</t>
  </si>
  <si>
    <t>Riepilogo Uscite</t>
  </si>
  <si>
    <t>Incremento (Decremento) disponibilità liquide</t>
  </si>
  <si>
    <t>II° semestre</t>
  </si>
  <si>
    <t>Incassi da clienti</t>
  </si>
  <si>
    <t>DISPONIBILITA' LIQUIDE INIZIALI 1/1/2022</t>
  </si>
  <si>
    <t>DISPONIBILITA' LIQUIDE INIZIALI 1/7/2022</t>
  </si>
  <si>
    <t>DISPONIBILITA' LIQUIDE FINALI 30/6/2023</t>
  </si>
  <si>
    <t>DISPONIBILITA' LIQUIDE FINALI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</si>
</sst>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1" fillId="2" borderId="6" xfId="0" applyFont="1" applyFill="1" applyBorder="1"/>
    <xf numFmtId="0" fontId="1" fillId="2" borderId="7" xfId="0" applyFont="1" applyFill="1" applyBorder="1"/>
    <xf numFmtId="44" fontId="1" fillId="0" borderId="2" xfId="1" applyFont="1" applyBorder="1" applyAlignment="1">
      <alignment horizontal="center"/>
    </xf>
    <xf numFmtId="44" fontId="0" fillId="0" borderId="0" xfId="1" applyFont="1" applyBorder="1"/>
    <xf numFmtId="44" fontId="0" fillId="2" borderId="0" xfId="1" applyFont="1" applyFill="1" applyBorder="1"/>
    <xf numFmtId="44" fontId="1" fillId="2" borderId="7" xfId="1" applyFont="1" applyFill="1" applyBorder="1"/>
    <xf numFmtId="44" fontId="0" fillId="0" borderId="0" xfId="1" applyFont="1"/>
    <xf numFmtId="44" fontId="1" fillId="0" borderId="3" xfId="1" applyFont="1" applyBorder="1" applyAlignment="1">
      <alignment horizontal="center"/>
    </xf>
    <xf numFmtId="44" fontId="0" fillId="0" borderId="5" xfId="1" applyFont="1" applyBorder="1"/>
    <xf numFmtId="44" fontId="0" fillId="2" borderId="5" xfId="1" applyFont="1" applyFill="1" applyBorder="1"/>
    <xf numFmtId="44" fontId="1" fillId="2" borderId="8" xfId="1" applyFont="1" applyFill="1" applyBorder="1"/>
    <xf numFmtId="0" fontId="1" fillId="2" borderId="4" xfId="0" applyFont="1" applyFill="1" applyBorder="1"/>
    <xf numFmtId="44" fontId="1" fillId="2" borderId="0" xfId="1" applyFont="1" applyFill="1" applyBorder="1"/>
    <xf numFmtId="0" fontId="1" fillId="2" borderId="0" xfId="0" applyFont="1" applyFill="1"/>
    <xf numFmtId="44" fontId="1" fillId="2" borderId="5" xfId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G16" sqref="G16"/>
    </sheetView>
  </sheetViews>
  <sheetFormatPr defaultRowHeight="15" x14ac:dyDescent="0.25"/>
  <cols>
    <col min="1" max="1" width="52" customWidth="1"/>
    <col min="2" max="2" width="19" style="12" customWidth="1"/>
    <col min="3" max="3" width="48.85546875" customWidth="1"/>
    <col min="4" max="4" width="23.85546875" style="12" customWidth="1"/>
  </cols>
  <sheetData>
    <row r="1" spans="1:4" x14ac:dyDescent="0.25">
      <c r="A1" s="2" t="s">
        <v>0</v>
      </c>
      <c r="B1" s="8" t="s">
        <v>1</v>
      </c>
      <c r="C1" s="3" t="s">
        <v>0</v>
      </c>
      <c r="D1" s="13" t="s">
        <v>19</v>
      </c>
    </row>
    <row r="2" spans="1:4" x14ac:dyDescent="0.25">
      <c r="A2" s="1"/>
      <c r="B2" s="9"/>
      <c r="D2" s="14"/>
    </row>
    <row r="3" spans="1:4" x14ac:dyDescent="0.25">
      <c r="A3" s="17" t="s">
        <v>21</v>
      </c>
      <c r="B3" s="18">
        <f>4294650.48-69492.34+304000</f>
        <v>4529158.1400000006</v>
      </c>
      <c r="C3" s="19" t="s">
        <v>22</v>
      </c>
      <c r="D3" s="20">
        <f>B27</f>
        <v>3101873.1661538482</v>
      </c>
    </row>
    <row r="4" spans="1:4" x14ac:dyDescent="0.25">
      <c r="A4" s="1"/>
      <c r="B4" s="9"/>
      <c r="D4" s="14"/>
    </row>
    <row r="5" spans="1:4" x14ac:dyDescent="0.25">
      <c r="A5" s="1" t="s">
        <v>20</v>
      </c>
      <c r="B5" s="9">
        <f>447544.71+4937491</f>
        <v>5385035.71</v>
      </c>
      <c r="C5" s="1" t="s">
        <v>20</v>
      </c>
      <c r="D5" s="14">
        <f>9874982-B5</f>
        <v>4489946.29</v>
      </c>
    </row>
    <row r="6" spans="1:4" x14ac:dyDescent="0.25">
      <c r="A6" s="1" t="s">
        <v>2</v>
      </c>
      <c r="B6" s="9">
        <f>(9743666-1827342)/2</f>
        <v>3958162</v>
      </c>
      <c r="C6" t="s">
        <v>2</v>
      </c>
      <c r="D6" s="14">
        <f>9743666-B6</f>
        <v>5785504</v>
      </c>
    </row>
    <row r="7" spans="1:4" x14ac:dyDescent="0.25">
      <c r="A7" s="1" t="s">
        <v>3</v>
      </c>
      <c r="B7" s="9">
        <f>-(260728/2)</f>
        <v>-130364</v>
      </c>
      <c r="C7" t="s">
        <v>3</v>
      </c>
      <c r="D7" s="14">
        <f>-(260728+B7)</f>
        <v>-130364</v>
      </c>
    </row>
    <row r="8" spans="1:4" x14ac:dyDescent="0.25">
      <c r="A8" s="1" t="s">
        <v>4</v>
      </c>
      <c r="B8" s="9">
        <f>-(6823825.75+1960376.23)</f>
        <v>-8784201.9800000004</v>
      </c>
      <c r="C8" t="s">
        <v>4</v>
      </c>
      <c r="D8" s="14">
        <f>-8363388.5</f>
        <v>-8363388.5</v>
      </c>
    </row>
    <row r="9" spans="1:4" x14ac:dyDescent="0.25">
      <c r="A9" s="1" t="s">
        <v>5</v>
      </c>
      <c r="B9" s="12">
        <f>-(10402/2)</f>
        <v>-5201</v>
      </c>
      <c r="C9" t="s">
        <v>5</v>
      </c>
      <c r="D9" s="14">
        <f>-(10402+B9)</f>
        <v>-5201</v>
      </c>
    </row>
    <row r="10" spans="1:4" x14ac:dyDescent="0.25">
      <c r="A10" s="1" t="s">
        <v>6</v>
      </c>
      <c r="B10" s="9">
        <f>-(((1744578-270000-12580+474202-11957)/13*6)+12580+11957+122878.44+60000)</f>
        <v>-1095527.5938461539</v>
      </c>
      <c r="C10" t="s">
        <v>6</v>
      </c>
      <c r="D10" s="14">
        <f>-(2218780-1095527.59)</f>
        <v>-1123252.4099999999</v>
      </c>
    </row>
    <row r="11" spans="1:4" x14ac:dyDescent="0.25">
      <c r="A11" s="1" t="s">
        <v>7</v>
      </c>
      <c r="B11" s="9">
        <f>39000-505</f>
        <v>38495</v>
      </c>
      <c r="C11" t="s">
        <v>7</v>
      </c>
      <c r="D11" s="14">
        <v>-505</v>
      </c>
    </row>
    <row r="12" spans="1:4" x14ac:dyDescent="0.25">
      <c r="A12" s="1" t="s">
        <v>8</v>
      </c>
      <c r="B12" s="9">
        <f>-(((407732-4000-5642)/2)+4000+5642+55200)</f>
        <v>-263887</v>
      </c>
      <c r="C12" t="s">
        <v>8</v>
      </c>
      <c r="D12" s="14">
        <f>-(407732+138000+B12)</f>
        <v>-281845</v>
      </c>
    </row>
    <row r="13" spans="1:4" x14ac:dyDescent="0.25">
      <c r="A13" s="4" t="s">
        <v>9</v>
      </c>
      <c r="B13" s="10">
        <f>SUM(B5:B12)</f>
        <v>-897488.86384615349</v>
      </c>
      <c r="C13" s="5" t="s">
        <v>9</v>
      </c>
      <c r="D13" s="15">
        <f>SUM(D5:D12)</f>
        <v>370894.37999999919</v>
      </c>
    </row>
    <row r="14" spans="1:4" x14ac:dyDescent="0.25">
      <c r="A14" s="1"/>
      <c r="B14" s="9"/>
      <c r="D14" s="14"/>
    </row>
    <row r="15" spans="1:4" x14ac:dyDescent="0.25">
      <c r="A15" s="1" t="s">
        <v>10</v>
      </c>
      <c r="B15" s="9"/>
      <c r="C15" t="s">
        <v>10</v>
      </c>
      <c r="D15" s="14"/>
    </row>
    <row r="16" spans="1:4" x14ac:dyDescent="0.25">
      <c r="A16" s="1" t="s">
        <v>11</v>
      </c>
      <c r="B16" s="9">
        <f>-(342296.11+102500+15000+70000)</f>
        <v>-529796.11</v>
      </c>
      <c r="C16" t="s">
        <v>11</v>
      </c>
      <c r="D16" s="14">
        <f>-((41000+(630000+750000)/2+18000+5000+16000))</f>
        <v>-770000</v>
      </c>
    </row>
    <row r="17" spans="1:4" x14ac:dyDescent="0.25">
      <c r="A17" s="4" t="s">
        <v>12</v>
      </c>
      <c r="B17" s="10">
        <f>SUM(B15:B16)</f>
        <v>-529796.11</v>
      </c>
      <c r="C17" s="5" t="s">
        <v>12</v>
      </c>
      <c r="D17" s="15">
        <f>SUM(D15:D16)</f>
        <v>-770000</v>
      </c>
    </row>
    <row r="18" spans="1:4" x14ac:dyDescent="0.25">
      <c r="A18" s="1"/>
      <c r="B18" s="9"/>
      <c r="D18" s="14"/>
    </row>
    <row r="19" spans="1:4" x14ac:dyDescent="0.25">
      <c r="A19" s="1" t="s">
        <v>13</v>
      </c>
      <c r="B19" s="9"/>
      <c r="C19" t="s">
        <v>13</v>
      </c>
      <c r="D19" s="14"/>
    </row>
    <row r="20" spans="1:4" x14ac:dyDescent="0.25">
      <c r="A20" s="1" t="s">
        <v>14</v>
      </c>
      <c r="B20" s="9"/>
      <c r="C20" t="s">
        <v>14</v>
      </c>
      <c r="D20" s="14"/>
    </row>
    <row r="21" spans="1:4" x14ac:dyDescent="0.25">
      <c r="A21" s="4" t="s">
        <v>15</v>
      </c>
      <c r="B21" s="10">
        <f>SUM(B19:B20)</f>
        <v>0</v>
      </c>
      <c r="C21" s="5" t="s">
        <v>15</v>
      </c>
      <c r="D21" s="15">
        <f>SUM(D19:D20)</f>
        <v>0</v>
      </c>
    </row>
    <row r="22" spans="1:4" x14ac:dyDescent="0.25">
      <c r="A22" s="1"/>
      <c r="B22" s="9"/>
      <c r="D22" s="14"/>
    </row>
    <row r="23" spans="1:4" x14ac:dyDescent="0.25">
      <c r="A23" s="1" t="s">
        <v>16</v>
      </c>
      <c r="B23" s="9">
        <f>B5+B6+B11</f>
        <v>9381692.7100000009</v>
      </c>
      <c r="C23" t="s">
        <v>16</v>
      </c>
      <c r="D23" s="14">
        <f>D5+D6+D11</f>
        <v>10274945.289999999</v>
      </c>
    </row>
    <row r="24" spans="1:4" x14ac:dyDescent="0.25">
      <c r="A24" s="1" t="s">
        <v>17</v>
      </c>
      <c r="B24" s="9">
        <f>B7+B8+B9+B10+B12+B16</f>
        <v>-10808977.683846153</v>
      </c>
      <c r="C24" t="s">
        <v>17</v>
      </c>
      <c r="D24" s="14">
        <f>D7+D8+D9+D10+D12+D16</f>
        <v>-10674050.91</v>
      </c>
    </row>
    <row r="25" spans="1:4" x14ac:dyDescent="0.25">
      <c r="A25" s="1" t="s">
        <v>18</v>
      </c>
      <c r="B25" s="9">
        <f>SUM(B23:B24)</f>
        <v>-1427284.9738461524</v>
      </c>
      <c r="C25" t="s">
        <v>18</v>
      </c>
      <c r="D25" s="14">
        <f>SUM(D23:D24)</f>
        <v>-399105.62000000104</v>
      </c>
    </row>
    <row r="26" spans="1:4" x14ac:dyDescent="0.25">
      <c r="A26" s="1"/>
      <c r="B26" s="9"/>
      <c r="D26" s="14"/>
    </row>
    <row r="27" spans="1:4" x14ac:dyDescent="0.25">
      <c r="A27" s="6" t="s">
        <v>23</v>
      </c>
      <c r="B27" s="11">
        <f>B3+B25</f>
        <v>3101873.1661538482</v>
      </c>
      <c r="C27" s="7" t="s">
        <v>24</v>
      </c>
      <c r="D27" s="16">
        <f>D3+D25</f>
        <v>2702767.5461538471</v>
      </c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&amp;RALLEGATO "E"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Codini</dc:creator>
  <cp:lastModifiedBy>w</cp:lastModifiedBy>
  <cp:lastPrinted>2022-12-27T12:50:47Z</cp:lastPrinted>
  <dcterms:created xsi:type="dcterms:W3CDTF">2021-12-16T10:24:04Z</dcterms:created>
  <dcterms:modified xsi:type="dcterms:W3CDTF">2022-12-29T16:41:27Z</dcterms:modified>
</cp:coreProperties>
</file>